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0" windowWidth="13640" windowHeight="10290"/>
  </bookViews>
  <sheets>
    <sheet name="2015" sheetId="2" r:id="rId1"/>
    <sheet name="2015-2018" sheetId="1" r:id="rId2"/>
    <sheet name="Ark3" sheetId="3" r:id="rId3"/>
  </sheets>
  <definedNames>
    <definedName name="_xlnm.Print_Titles" localSheetId="0">'2015'!$1:$3</definedName>
  </definedNames>
  <calcPr calcId="145621"/>
</workbook>
</file>

<file path=xl/calcChain.xml><?xml version="1.0" encoding="utf-8"?>
<calcChain xmlns="http://schemas.openxmlformats.org/spreadsheetml/2006/main">
  <c r="B42" i="1" l="1"/>
  <c r="B41" i="1"/>
  <c r="B40" i="1"/>
  <c r="B39" i="1"/>
  <c r="B38" i="1"/>
  <c r="B37" i="1"/>
  <c r="B36" i="1"/>
  <c r="B35" i="1"/>
  <c r="B34" i="1"/>
  <c r="K17" i="2" l="1"/>
  <c r="K29" i="2" s="1"/>
  <c r="K7" i="2"/>
  <c r="K31" i="2" l="1"/>
  <c r="K42" i="2" s="1"/>
  <c r="H30" i="2" l="1"/>
  <c r="J30" i="2" s="1"/>
  <c r="L30" i="2" s="1"/>
  <c r="B31" i="1" s="1"/>
  <c r="J5" i="2" l="1"/>
  <c r="L5" i="2" s="1"/>
  <c r="H6" i="2"/>
  <c r="J6" i="2" s="1"/>
  <c r="L6" i="2" s="1"/>
  <c r="B7" i="1" s="1"/>
  <c r="H5" i="2"/>
  <c r="L7" i="2" l="1"/>
  <c r="B6" i="1"/>
  <c r="J19" i="2"/>
  <c r="L19" i="2" s="1"/>
  <c r="B20" i="1" s="1"/>
  <c r="H19" i="2"/>
  <c r="H21" i="2"/>
  <c r="J21" i="2" s="1"/>
  <c r="L21" i="2" s="1"/>
  <c r="B22" i="1" s="1"/>
  <c r="H22" i="2"/>
  <c r="J22" i="2" s="1"/>
  <c r="L22" i="2" s="1"/>
  <c r="B23" i="1" s="1"/>
  <c r="H23" i="2"/>
  <c r="J23" i="2" s="1"/>
  <c r="L23" i="2" s="1"/>
  <c r="B24" i="1" s="1"/>
  <c r="H24" i="2"/>
  <c r="J24" i="2" s="1"/>
  <c r="L24" i="2" s="1"/>
  <c r="B25" i="1" s="1"/>
  <c r="H26" i="2"/>
  <c r="J26" i="2" s="1"/>
  <c r="L26" i="2" s="1"/>
  <c r="B27" i="1" s="1"/>
  <c r="H27" i="2"/>
  <c r="J27" i="2" s="1"/>
  <c r="L27" i="2" s="1"/>
  <c r="B28" i="1" s="1"/>
  <c r="H18" i="2"/>
  <c r="J18" i="2" s="1"/>
  <c r="L18" i="2" s="1"/>
  <c r="B19" i="1" s="1"/>
  <c r="H11" i="2"/>
  <c r="J11" i="2" s="1"/>
  <c r="L11" i="2" s="1"/>
  <c r="B12" i="1" s="1"/>
  <c r="C12" i="1" s="1"/>
  <c r="D12" i="1" s="1"/>
  <c r="E12" i="1" s="1"/>
  <c r="H12" i="2"/>
  <c r="J12" i="2" s="1"/>
  <c r="L12" i="2" s="1"/>
  <c r="B13" i="1" s="1"/>
  <c r="C13" i="1" s="1"/>
  <c r="D13" i="1" s="1"/>
  <c r="E13" i="1" s="1"/>
  <c r="H13" i="2"/>
  <c r="J13" i="2" s="1"/>
  <c r="L13" i="2" s="1"/>
  <c r="B14" i="1" s="1"/>
  <c r="H14" i="2"/>
  <c r="J14" i="2" s="1"/>
  <c r="L14" i="2" s="1"/>
  <c r="B15" i="1" s="1"/>
  <c r="C15" i="1" s="1"/>
  <c r="D15" i="1" s="1"/>
  <c r="H15" i="2"/>
  <c r="J15" i="2" s="1"/>
  <c r="L15" i="2" s="1"/>
  <c r="B16" i="1" s="1"/>
  <c r="H16" i="2"/>
  <c r="H10" i="2"/>
  <c r="J10" i="2" s="1"/>
  <c r="L10" i="2" s="1"/>
  <c r="B11" i="1" s="1"/>
  <c r="C11" i="1" s="1"/>
  <c r="D11" i="1" s="1"/>
  <c r="E11" i="1" s="1"/>
  <c r="L17" i="2" l="1"/>
  <c r="C22" i="1"/>
  <c r="D22" i="1" s="1"/>
  <c r="E22" i="1" s="1"/>
  <c r="C20" i="1" l="1"/>
  <c r="D20" i="1" s="1"/>
  <c r="E20" i="1" s="1"/>
  <c r="C23" i="1"/>
  <c r="D23" i="1" s="1"/>
  <c r="E23" i="1" s="1"/>
  <c r="C24" i="1"/>
  <c r="D24" i="1" s="1"/>
  <c r="E24" i="1" s="1"/>
  <c r="C25" i="1"/>
  <c r="D25" i="1" s="1"/>
  <c r="E25" i="1" s="1"/>
  <c r="C27" i="1"/>
  <c r="D27" i="1" s="1"/>
  <c r="E27" i="1" s="1"/>
  <c r="C28" i="1"/>
  <c r="D28" i="1" s="1"/>
  <c r="E28" i="1" s="1"/>
  <c r="C19" i="1"/>
  <c r="D19" i="1" s="1"/>
  <c r="E19" i="1" s="1"/>
  <c r="C14" i="1"/>
  <c r="C16" i="1"/>
  <c r="D16" i="1" s="1"/>
  <c r="E16" i="1" s="1"/>
  <c r="F17" i="2"/>
  <c r="F29" i="2" s="1"/>
  <c r="G17" i="2"/>
  <c r="G29" i="2" s="1"/>
  <c r="I17" i="2"/>
  <c r="I29" i="2" s="1"/>
  <c r="F7" i="2"/>
  <c r="G7" i="2"/>
  <c r="G31" i="2" s="1"/>
  <c r="I7" i="2"/>
  <c r="I31" i="2" s="1"/>
  <c r="I42" i="2" s="1"/>
  <c r="E17" i="2"/>
  <c r="E29" i="2" s="1"/>
  <c r="D17" i="2"/>
  <c r="D29" i="2" s="1"/>
  <c r="C17" i="2"/>
  <c r="C29" i="2" s="1"/>
  <c r="B17" i="2"/>
  <c r="B29" i="2" s="1"/>
  <c r="E7" i="2"/>
  <c r="D7" i="2"/>
  <c r="D31" i="2" s="1"/>
  <c r="D42" i="2" s="1"/>
  <c r="C7" i="2"/>
  <c r="C31" i="2" s="1"/>
  <c r="C42" i="2" s="1"/>
  <c r="B7" i="2"/>
  <c r="D14" i="1" l="1"/>
  <c r="E14" i="1" s="1"/>
  <c r="J28" i="2"/>
  <c r="L28" i="2" s="1"/>
  <c r="H29" i="2"/>
  <c r="E31" i="2"/>
  <c r="E42" i="2" s="1"/>
  <c r="E15" i="1"/>
  <c r="F31" i="2"/>
  <c r="F42" i="2" s="1"/>
  <c r="H7" i="2"/>
  <c r="H17" i="2"/>
  <c r="B31" i="2"/>
  <c r="B42" i="2" s="1"/>
  <c r="J17" i="2"/>
  <c r="H31" i="2" l="1"/>
  <c r="B29" i="1"/>
  <c r="L29" i="2"/>
  <c r="L31" i="2" s="1"/>
  <c r="L42" i="2" s="1"/>
  <c r="J29" i="2"/>
  <c r="G42" i="2"/>
  <c r="H42" i="2"/>
  <c r="B18" i="1"/>
  <c r="J7" i="2"/>
  <c r="C6" i="1"/>
  <c r="B30" i="1" l="1"/>
  <c r="J31" i="2"/>
  <c r="J42" i="2" s="1"/>
  <c r="C8" i="1"/>
  <c r="D6" i="1"/>
  <c r="C18" i="1"/>
  <c r="C29" i="1" s="1"/>
  <c r="B8" i="1"/>
  <c r="B32" i="1" l="1"/>
  <c r="B43" i="1" s="1"/>
  <c r="E6" i="1"/>
  <c r="E8" i="1" s="1"/>
  <c r="D8" i="1"/>
  <c r="E18" i="1"/>
  <c r="E29" i="1" s="1"/>
  <c r="D18" i="1"/>
  <c r="D29" i="1" s="1"/>
  <c r="C30" i="1"/>
  <c r="C32" i="1" s="1"/>
  <c r="C43" i="1" s="1"/>
  <c r="C44" i="1" l="1"/>
  <c r="B44" i="1"/>
  <c r="E30" i="1"/>
  <c r="E32" i="1" s="1"/>
  <c r="E43" i="1" s="1"/>
  <c r="D30" i="1"/>
  <c r="D32" i="1" s="1"/>
  <c r="D43" i="1" s="1"/>
  <c r="D44" i="1" l="1"/>
  <c r="E44" i="1" s="1"/>
</calcChain>
</file>

<file path=xl/comments1.xml><?xml version="1.0" encoding="utf-8"?>
<comments xmlns="http://schemas.openxmlformats.org/spreadsheetml/2006/main">
  <authors>
    <author>Jørn Pedersen</author>
  </authors>
  <commentList>
    <comment ref="K14" authorId="0">
      <text>
        <r>
          <rPr>
            <b/>
            <sz val="9"/>
            <color indexed="81"/>
            <rFont val="Tahoma"/>
            <charset val="1"/>
          </rPr>
          <t>Jørn Pedersen:</t>
        </r>
        <r>
          <rPr>
            <sz val="9"/>
            <color indexed="81"/>
            <rFont val="Tahoma"/>
            <charset val="1"/>
          </rPr>
          <t xml:space="preserve">
1,4 mio. kr. fra ældreboliger
</t>
        </r>
      </text>
    </comment>
    <comment ref="K19" authorId="0">
      <text>
        <r>
          <rPr>
            <b/>
            <sz val="9"/>
            <color indexed="81"/>
            <rFont val="Tahoma"/>
            <charset val="1"/>
          </rPr>
          <t>Jørn Pedersen:</t>
        </r>
        <r>
          <rPr>
            <sz val="9"/>
            <color indexed="81"/>
            <rFont val="Tahoma"/>
            <charset val="1"/>
          </rPr>
          <t xml:space="preserve">
1,4 mio. kr. til serviceudgifter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Varde Midtby - 4,2 mio. kr.
Alm. lån -2,0 mio. kr.</t>
        </r>
      </text>
    </comment>
  </commentList>
</comments>
</file>

<file path=xl/sharedStrings.xml><?xml version="1.0" encoding="utf-8"?>
<sst xmlns="http://schemas.openxmlformats.org/spreadsheetml/2006/main" count="97" uniqueCount="57">
  <si>
    <t>Beløb i mio. kr.</t>
  </si>
  <si>
    <t>Budget-overslag 2016</t>
  </si>
  <si>
    <t>Budget-overslag 2017</t>
  </si>
  <si>
    <t>Budget-overslag 2018</t>
  </si>
  <si>
    <t>- = indtægter og + = udgifter</t>
  </si>
  <si>
    <t>Indtægter</t>
  </si>
  <si>
    <t>Skatter</t>
  </si>
  <si>
    <t>Tilskud, udligning og beskæftigelsestilskud</t>
  </si>
  <si>
    <t>Indtægter i alt</t>
  </si>
  <si>
    <t>Nettodriftsudgifter:</t>
  </si>
  <si>
    <t>Serviceudgifter:</t>
  </si>
  <si>
    <t>Økonomiudvalget</t>
  </si>
  <si>
    <t>Udvalget for Børn og Undervisning</t>
  </si>
  <si>
    <t>Udvalget for Plan og Teknik</t>
  </si>
  <si>
    <t>Udvalget for Kultur og Fritid</t>
  </si>
  <si>
    <t>Udvalget for Social og Sundhed</t>
  </si>
  <si>
    <t>Udvalget for Arbejdsmarked og Integration</t>
  </si>
  <si>
    <t>Serviceudgifter i alt</t>
  </si>
  <si>
    <t>Aktivitetsbestemt medfinansiering</t>
  </si>
  <si>
    <t>Ældreboliger</t>
  </si>
  <si>
    <t>Overførselsudgifter</t>
  </si>
  <si>
    <t>Forsikrede ledige</t>
  </si>
  <si>
    <t>Den centrale refusionsordning</t>
  </si>
  <si>
    <t>Udvalget  for Børn og Undervisning</t>
  </si>
  <si>
    <t>P/L-fremskrivning jf. KL</t>
  </si>
  <si>
    <t>Nettorenter</t>
  </si>
  <si>
    <t>Driftsresultat (- = overskud)</t>
  </si>
  <si>
    <t>Driftsudgifter (netto) i alt</t>
  </si>
  <si>
    <t>Budget-forslag     2015</t>
  </si>
  <si>
    <t>Afdrag på lån</t>
  </si>
  <si>
    <t>Renter og afdrag på energilån</t>
  </si>
  <si>
    <t>Energilån</t>
  </si>
  <si>
    <t>Nye lån</t>
  </si>
  <si>
    <t>Hovedoversigt for budget 2015 - 2018</t>
  </si>
  <si>
    <t>Øvrige ændringer</t>
  </si>
  <si>
    <t>Sum ændringer</t>
  </si>
  <si>
    <t>Flytninger mellem udvalg</t>
  </si>
  <si>
    <t>Demo-grafiske ændringer</t>
  </si>
  <si>
    <t>Ændringer i forud-sætninger</t>
  </si>
  <si>
    <t>Tidl. politiske beslut-ninger</t>
  </si>
  <si>
    <t>Energibesparende foranstaltninger</t>
  </si>
  <si>
    <t>Kasseforbrug (+) / konsolidering (-)</t>
  </si>
  <si>
    <t>Udvalg for Børn og Undervisning</t>
  </si>
  <si>
    <t>Budget 2014</t>
  </si>
  <si>
    <t>Lov-ændringer</t>
  </si>
  <si>
    <t>P/L-fremskrivning (2,0%) jf. KL</t>
  </si>
  <si>
    <t>Budgetforslag 2015 pr. 26.6.2014</t>
  </si>
  <si>
    <t>Hovedoversigt for budget 2015</t>
  </si>
  <si>
    <t>Ændringer efter den 26.6.2014</t>
  </si>
  <si>
    <t>10,1 mio. kr. i tilskud vedr. ældrepuljen er ikke indregnet hverken på udgifts- eller indtægtssiden</t>
  </si>
  <si>
    <t>Budgetforslag 2015 pr. 22.7.2014</t>
  </si>
  <si>
    <t>Finansforskydninger (afdrag til forsyningen)</t>
  </si>
  <si>
    <t>Finansforskydninger (grundkapitalindskud)</t>
  </si>
  <si>
    <t>Finansforskydninger (kirkeskat)</t>
  </si>
  <si>
    <t>Finanasforskydninger (kirkeskat)</t>
  </si>
  <si>
    <r>
      <t xml:space="preserve">Anlægsudgifter </t>
    </r>
    <r>
      <rPr>
        <b/>
        <sz val="11"/>
        <color rgb="FFFF0000"/>
        <rFont val="Calibri"/>
        <family val="2"/>
        <scheme val="minor"/>
      </rPr>
      <t>(fra budget 2014-2017)</t>
    </r>
  </si>
  <si>
    <t>Likviditet ultimo året (ultimo 2014 = 221 mio. 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</si>
</sst>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Fill="1" applyBorder="1"/>
    <xf numFmtId="0" fontId="0" fillId="0" borderId="4" xfId="0" applyFill="1" applyBorder="1" applyAlignment="1">
      <alignment horizontal="left" indent="1"/>
    </xf>
    <xf numFmtId="0" fontId="1" fillId="0" borderId="3" xfId="0" applyFont="1" applyFill="1" applyBorder="1"/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Fill="1" applyBorder="1" applyAlignment="1">
      <alignment horizontal="left" indent="1"/>
    </xf>
    <xf numFmtId="0" fontId="1" fillId="0" borderId="8" xfId="0" applyFont="1" applyFill="1" applyBorder="1" applyAlignment="1">
      <alignment horizontal="left"/>
    </xf>
    <xf numFmtId="0" fontId="1" fillId="0" borderId="8" xfId="0" applyFont="1" applyBorder="1" applyAlignment="1"/>
    <xf numFmtId="0" fontId="0" fillId="0" borderId="8" xfId="0" applyBorder="1" applyAlignment="1">
      <alignment horizontal="left" indent="1"/>
    </xf>
    <xf numFmtId="0" fontId="1" fillId="0" borderId="10" xfId="0" applyFont="1" applyBorder="1" applyAlignment="1">
      <alignment horizontal="left"/>
    </xf>
    <xf numFmtId="0" fontId="1" fillId="0" borderId="13" xfId="0" applyFont="1" applyBorder="1"/>
    <xf numFmtId="0" fontId="0" fillId="0" borderId="7" xfId="0" applyBorder="1"/>
    <xf numFmtId="0" fontId="0" fillId="0" borderId="11" xfId="0" applyBorder="1"/>
    <xf numFmtId="0" fontId="2" fillId="2" borderId="6" xfId="0" applyFont="1" applyFill="1" applyBorder="1"/>
    <xf numFmtId="0" fontId="2" fillId="2" borderId="2" xfId="0" applyFont="1" applyFill="1" applyBorder="1" applyAlignment="1">
      <alignment horizontal="center" wrapText="1"/>
    </xf>
    <xf numFmtId="49" fontId="1" fillId="0" borderId="12" xfId="0" applyNumberFormat="1" applyFont="1" applyBorder="1" applyAlignment="1"/>
    <xf numFmtId="164" fontId="0" fillId="0" borderId="12" xfId="0" applyNumberFormat="1" applyBorder="1"/>
    <xf numFmtId="164" fontId="1" fillId="0" borderId="13" xfId="0" applyNumberFormat="1" applyFont="1" applyBorder="1"/>
    <xf numFmtId="164" fontId="0" fillId="0" borderId="7" xfId="0" applyNumberFormat="1" applyBorder="1"/>
    <xf numFmtId="164" fontId="1" fillId="0" borderId="11" xfId="0" applyNumberFormat="1" applyFont="1" applyBorder="1"/>
    <xf numFmtId="164" fontId="0" fillId="0" borderId="9" xfId="0" applyNumberFormat="1" applyBorder="1"/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164" fontId="1" fillId="0" borderId="2" xfId="0" applyNumberFormat="1" applyFont="1" applyBorder="1"/>
    <xf numFmtId="164" fontId="0" fillId="0" borderId="12" xfId="0" applyNumberForma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164" fontId="0" fillId="0" borderId="7" xfId="0" applyNumberFormat="1" applyBorder="1" applyAlignment="1">
      <alignment wrapText="1"/>
    </xf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 wrapText="1"/>
    </xf>
    <xf numFmtId="49" fontId="1" fillId="0" borderId="7" xfId="0" applyNumberFormat="1" applyFont="1" applyBorder="1" applyAlignment="1"/>
    <xf numFmtId="49" fontId="1" fillId="0" borderId="7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7" xfId="0" applyFont="1" applyBorder="1"/>
    <xf numFmtId="0" fontId="1" fillId="0" borderId="7" xfId="0" applyFont="1" applyFill="1" applyBorder="1"/>
    <xf numFmtId="0" fontId="0" fillId="0" borderId="7" xfId="0" applyFill="1" applyBorder="1" applyAlignment="1">
      <alignment horizontal="left" indent="1"/>
    </xf>
    <xf numFmtId="0" fontId="0" fillId="0" borderId="7" xfId="0" applyFont="1" applyFill="1" applyBorder="1" applyAlignment="1">
      <alignment horizontal="left" indent="1"/>
    </xf>
    <xf numFmtId="0" fontId="1" fillId="0" borderId="7" xfId="0" applyFont="1" applyBorder="1" applyAlignment="1"/>
    <xf numFmtId="0" fontId="0" fillId="0" borderId="7" xfId="0" applyBorder="1" applyAlignment="1">
      <alignment horizontal="left" indent="1"/>
    </xf>
    <xf numFmtId="0" fontId="0" fillId="0" borderId="15" xfId="0" applyBorder="1"/>
    <xf numFmtId="164" fontId="0" fillId="0" borderId="15" xfId="0" applyNumberFormat="1" applyBorder="1"/>
    <xf numFmtId="16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Fill="1" applyBorder="1"/>
    <xf numFmtId="164" fontId="0" fillId="0" borderId="16" xfId="0" applyNumberFormat="1" applyBorder="1"/>
    <xf numFmtId="164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left"/>
    </xf>
    <xf numFmtId="0" fontId="1" fillId="0" borderId="13" xfId="0" applyFont="1" applyFill="1" applyBorder="1"/>
    <xf numFmtId="0" fontId="0" fillId="0" borderId="15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6" xfId="0" applyBorder="1"/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164" fontId="1" fillId="0" borderId="17" xfId="0" applyNumberFormat="1" applyFont="1" applyBorder="1"/>
    <xf numFmtId="164" fontId="1" fillId="0" borderId="17" xfId="0" applyNumberFormat="1" applyFont="1" applyBorder="1" applyAlignment="1">
      <alignment wrapText="1"/>
    </xf>
    <xf numFmtId="0" fontId="0" fillId="0" borderId="18" xfId="0" applyBorder="1"/>
    <xf numFmtId="165" fontId="0" fillId="0" borderId="15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0" fontId="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/>
    <xf numFmtId="0" fontId="8" fillId="0" borderId="2" xfId="0" applyFont="1" applyBorder="1"/>
    <xf numFmtId="164" fontId="4" fillId="0" borderId="7" xfId="0" applyNumberFormat="1" applyFont="1" applyBorder="1"/>
    <xf numFmtId="164" fontId="4" fillId="0" borderId="12" xfId="0" applyNumberFormat="1" applyFont="1" applyBorder="1"/>
    <xf numFmtId="164" fontId="10" fillId="0" borderId="12" xfId="0" applyNumberFormat="1" applyFont="1" applyBorder="1"/>
    <xf numFmtId="164" fontId="0" fillId="0" borderId="0" xfId="0" applyNumberFormat="1"/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pane ySplit="2" topLeftCell="A9" activePane="bottomLeft" state="frozen"/>
      <selection pane="bottomLeft" activeCell="A6" sqref="A6"/>
    </sheetView>
  </sheetViews>
  <sheetFormatPr defaultRowHeight="14.5" x14ac:dyDescent="0.35"/>
  <cols>
    <col min="1" max="1" width="40.453125" customWidth="1"/>
    <col min="2" max="2" width="10.453125" customWidth="1"/>
    <col min="3" max="9" width="11.453125" style="1" hidden="1" customWidth="1"/>
    <col min="10" max="12" width="11.453125" style="1" customWidth="1"/>
  </cols>
  <sheetData>
    <row r="1" spans="1:12" ht="25.5" customHeight="1" thickBot="1" x14ac:dyDescent="0.4">
      <c r="A1" s="71" t="s">
        <v>47</v>
      </c>
      <c r="B1" s="71"/>
      <c r="C1" s="71"/>
      <c r="D1" s="71"/>
      <c r="E1" s="71"/>
      <c r="F1" s="72"/>
      <c r="G1" s="72"/>
      <c r="H1" s="72"/>
      <c r="I1" s="72"/>
      <c r="J1" s="72"/>
      <c r="K1" s="73"/>
      <c r="L1" s="73"/>
    </row>
    <row r="2" spans="1:12" ht="82" customHeight="1" x14ac:dyDescent="0.4">
      <c r="A2" s="36" t="s">
        <v>0</v>
      </c>
      <c r="B2" s="37" t="s">
        <v>43</v>
      </c>
      <c r="C2" s="37" t="s">
        <v>37</v>
      </c>
      <c r="D2" s="37" t="s">
        <v>38</v>
      </c>
      <c r="E2" s="37" t="s">
        <v>44</v>
      </c>
      <c r="F2" s="37" t="s">
        <v>39</v>
      </c>
      <c r="G2" s="37" t="s">
        <v>34</v>
      </c>
      <c r="H2" s="37" t="s">
        <v>35</v>
      </c>
      <c r="I2" s="37" t="s">
        <v>36</v>
      </c>
      <c r="J2" s="37" t="s">
        <v>46</v>
      </c>
      <c r="K2" s="37" t="s">
        <v>48</v>
      </c>
      <c r="L2" s="37" t="s">
        <v>50</v>
      </c>
    </row>
    <row r="3" spans="1:12" x14ac:dyDescent="0.35">
      <c r="A3" s="17"/>
      <c r="B3" s="38" t="s">
        <v>4</v>
      </c>
      <c r="C3" s="39"/>
      <c r="D3" s="39"/>
      <c r="E3" s="39"/>
      <c r="F3" s="40"/>
      <c r="G3" s="40"/>
      <c r="H3" s="40"/>
      <c r="I3" s="40"/>
      <c r="J3" s="40"/>
      <c r="K3" s="40"/>
      <c r="L3" s="40"/>
    </row>
    <row r="4" spans="1:12" x14ac:dyDescent="0.35">
      <c r="A4" s="41" t="s">
        <v>5</v>
      </c>
      <c r="B4" s="24"/>
      <c r="C4" s="35"/>
      <c r="D4" s="35"/>
      <c r="E4" s="35"/>
      <c r="F4" s="40"/>
      <c r="G4" s="40"/>
      <c r="H4" s="40"/>
      <c r="I4" s="40"/>
      <c r="J4" s="40"/>
      <c r="K4" s="40"/>
      <c r="L4" s="40"/>
    </row>
    <row r="5" spans="1:12" ht="17.25" customHeight="1" x14ac:dyDescent="0.35">
      <c r="A5" s="17" t="s">
        <v>6</v>
      </c>
      <c r="B5" s="24">
        <v>-2120.8000000000002</v>
      </c>
      <c r="C5" s="35"/>
      <c r="D5" s="35"/>
      <c r="E5" s="35"/>
      <c r="F5" s="40"/>
      <c r="G5" s="35">
        <v>-55.9</v>
      </c>
      <c r="H5" s="35">
        <f>G5</f>
        <v>-55.9</v>
      </c>
      <c r="I5" s="40"/>
      <c r="J5" s="35">
        <f>B5+H5</f>
        <v>-2176.7000000000003</v>
      </c>
      <c r="K5" s="40">
        <v>0.1</v>
      </c>
      <c r="L5" s="35">
        <f>SUM(J5+K5)</f>
        <v>-2176.6000000000004</v>
      </c>
    </row>
    <row r="6" spans="1:12" ht="17.25" customHeight="1" x14ac:dyDescent="0.35">
      <c r="A6" s="47" t="s">
        <v>7</v>
      </c>
      <c r="B6" s="48">
        <v>-800.6</v>
      </c>
      <c r="C6" s="49"/>
      <c r="D6" s="49"/>
      <c r="E6" s="49"/>
      <c r="F6" s="50"/>
      <c r="G6" s="49">
        <v>43.2</v>
      </c>
      <c r="H6" s="35">
        <f>G6</f>
        <v>43.2</v>
      </c>
      <c r="I6" s="50"/>
      <c r="J6" s="35">
        <f>B6+H6</f>
        <v>-757.4</v>
      </c>
      <c r="K6" s="50">
        <v>-7.1</v>
      </c>
      <c r="L6" s="35">
        <f>SUM(J6+K6)</f>
        <v>-764.5</v>
      </c>
    </row>
    <row r="7" spans="1:12" ht="17.25" customHeight="1" x14ac:dyDescent="0.35">
      <c r="A7" s="16" t="s">
        <v>8</v>
      </c>
      <c r="B7" s="23">
        <f>SUM(B5:B6)</f>
        <v>-2921.4</v>
      </c>
      <c r="C7" s="34">
        <f t="shared" ref="C7:D7" si="0">SUM(C5:C6)</f>
        <v>0</v>
      </c>
      <c r="D7" s="34">
        <f t="shared" si="0"/>
        <v>0</v>
      </c>
      <c r="E7" s="34">
        <f>SUM(E5:E6)</f>
        <v>0</v>
      </c>
      <c r="F7" s="34">
        <f t="shared" ref="F7:J7" si="1">SUM(F5:F6)</f>
        <v>0</v>
      </c>
      <c r="G7" s="34">
        <f t="shared" si="1"/>
        <v>-12.699999999999996</v>
      </c>
      <c r="H7" s="34">
        <f t="shared" si="1"/>
        <v>-12.699999999999996</v>
      </c>
      <c r="I7" s="34">
        <f t="shared" si="1"/>
        <v>0</v>
      </c>
      <c r="J7" s="34">
        <f t="shared" si="1"/>
        <v>-2934.1000000000004</v>
      </c>
      <c r="K7" s="34">
        <f t="shared" ref="K7:L7" si="2">SUM(K5:K6)</f>
        <v>-7</v>
      </c>
      <c r="L7" s="34">
        <f t="shared" si="2"/>
        <v>-2941.1000000000004</v>
      </c>
    </row>
    <row r="8" spans="1:12" ht="17.25" customHeight="1" x14ac:dyDescent="0.35">
      <c r="A8" s="51" t="s">
        <v>9</v>
      </c>
      <c r="B8" s="52"/>
      <c r="C8" s="53"/>
      <c r="D8" s="53"/>
      <c r="E8" s="53"/>
      <c r="F8" s="54"/>
      <c r="G8" s="54"/>
      <c r="H8" s="54"/>
      <c r="I8" s="54"/>
      <c r="J8" s="54"/>
      <c r="K8" s="54"/>
      <c r="L8" s="54"/>
    </row>
    <row r="9" spans="1:12" ht="17.25" customHeight="1" x14ac:dyDescent="0.35">
      <c r="A9" s="42" t="s">
        <v>10</v>
      </c>
      <c r="B9" s="24"/>
      <c r="C9" s="35"/>
      <c r="D9" s="35"/>
      <c r="E9" s="35"/>
      <c r="F9" s="40"/>
      <c r="G9" s="40"/>
      <c r="H9" s="40"/>
      <c r="I9" s="40"/>
      <c r="J9" s="40"/>
      <c r="K9" s="40"/>
      <c r="L9" s="40"/>
    </row>
    <row r="10" spans="1:12" ht="17.25" customHeight="1" x14ac:dyDescent="0.35">
      <c r="A10" s="43" t="s">
        <v>11</v>
      </c>
      <c r="B10" s="24">
        <v>369.5</v>
      </c>
      <c r="C10" s="35"/>
      <c r="D10" s="35"/>
      <c r="E10" s="35"/>
      <c r="F10" s="40">
        <v>-2.5</v>
      </c>
      <c r="G10" s="69">
        <v>1.4</v>
      </c>
      <c r="H10" s="35">
        <f>SUM(C10:G10)</f>
        <v>-1.1000000000000001</v>
      </c>
      <c r="I10" s="40"/>
      <c r="J10" s="35">
        <f>B10+H10</f>
        <v>368.4</v>
      </c>
      <c r="K10" s="40"/>
      <c r="L10" s="35">
        <f>J10+K10</f>
        <v>368.4</v>
      </c>
    </row>
    <row r="11" spans="1:12" ht="17.25" customHeight="1" x14ac:dyDescent="0.35">
      <c r="A11" s="43" t="s">
        <v>13</v>
      </c>
      <c r="B11" s="24">
        <v>110.2</v>
      </c>
      <c r="C11" s="35"/>
      <c r="D11" s="35"/>
      <c r="E11" s="35"/>
      <c r="F11" s="40"/>
      <c r="G11" s="40">
        <v>1.1000000000000001</v>
      </c>
      <c r="H11" s="35">
        <f t="shared" ref="H11:H16" si="3">SUM(C11:G11)</f>
        <v>1.1000000000000001</v>
      </c>
      <c r="I11" s="40"/>
      <c r="J11" s="35">
        <f t="shared" ref="J11:J28" si="4">B11+H11</f>
        <v>111.3</v>
      </c>
      <c r="K11" s="40"/>
      <c r="L11" s="35">
        <f t="shared" ref="L11:L15" si="5">J11+K11</f>
        <v>111.3</v>
      </c>
    </row>
    <row r="12" spans="1:12" ht="17.25" customHeight="1" x14ac:dyDescent="0.35">
      <c r="A12" s="44" t="s">
        <v>12</v>
      </c>
      <c r="B12" s="24">
        <v>864.9</v>
      </c>
      <c r="C12" s="35">
        <v>-8.6</v>
      </c>
      <c r="D12" s="35">
        <v>0.7</v>
      </c>
      <c r="E12" s="35"/>
      <c r="F12" s="40">
        <v>4.5</v>
      </c>
      <c r="G12" s="40">
        <v>0.6</v>
      </c>
      <c r="H12" s="35">
        <f t="shared" si="3"/>
        <v>-2.7999999999999994</v>
      </c>
      <c r="I12" s="40"/>
      <c r="J12" s="35">
        <f t="shared" si="4"/>
        <v>862.1</v>
      </c>
      <c r="K12" s="40"/>
      <c r="L12" s="35">
        <f t="shared" si="5"/>
        <v>862.1</v>
      </c>
    </row>
    <row r="13" spans="1:12" ht="17.25" customHeight="1" x14ac:dyDescent="0.35">
      <c r="A13" s="44" t="s">
        <v>14</v>
      </c>
      <c r="B13" s="24">
        <v>76</v>
      </c>
      <c r="C13" s="35"/>
      <c r="D13" s="35">
        <v>0.1</v>
      </c>
      <c r="E13" s="35">
        <v>0.1</v>
      </c>
      <c r="F13" s="40"/>
      <c r="G13" s="40">
        <v>0.5</v>
      </c>
      <c r="H13" s="35">
        <f t="shared" si="3"/>
        <v>0.7</v>
      </c>
      <c r="I13" s="40"/>
      <c r="J13" s="35">
        <f t="shared" si="4"/>
        <v>76.7</v>
      </c>
      <c r="K13" s="40"/>
      <c r="L13" s="35">
        <f t="shared" si="5"/>
        <v>76.7</v>
      </c>
    </row>
    <row r="14" spans="1:12" ht="17.25" customHeight="1" x14ac:dyDescent="0.35">
      <c r="A14" s="44" t="s">
        <v>15</v>
      </c>
      <c r="B14" s="24">
        <v>604.29999999999995</v>
      </c>
      <c r="C14" s="35"/>
      <c r="D14" s="35">
        <v>-3.3</v>
      </c>
      <c r="E14" s="35"/>
      <c r="F14" s="40">
        <v>-0.2</v>
      </c>
      <c r="G14" s="40">
        <v>-0.9</v>
      </c>
      <c r="H14" s="35">
        <f t="shared" si="3"/>
        <v>-4.4000000000000004</v>
      </c>
      <c r="I14" s="40"/>
      <c r="J14" s="35">
        <f t="shared" si="4"/>
        <v>599.9</v>
      </c>
      <c r="K14" s="40">
        <v>1.4</v>
      </c>
      <c r="L14" s="35">
        <f t="shared" si="5"/>
        <v>601.29999999999995</v>
      </c>
    </row>
    <row r="15" spans="1:12" ht="17.25" customHeight="1" x14ac:dyDescent="0.35">
      <c r="A15" s="44" t="s">
        <v>16</v>
      </c>
      <c r="B15" s="24">
        <v>7.5</v>
      </c>
      <c r="C15" s="35"/>
      <c r="D15" s="35"/>
      <c r="E15" s="35"/>
      <c r="F15" s="40"/>
      <c r="G15" s="40"/>
      <c r="H15" s="35">
        <f t="shared" si="3"/>
        <v>0</v>
      </c>
      <c r="I15" s="40"/>
      <c r="J15" s="35">
        <f t="shared" si="4"/>
        <v>7.5</v>
      </c>
      <c r="K15" s="40"/>
      <c r="L15" s="35">
        <f t="shared" si="5"/>
        <v>7.5</v>
      </c>
    </row>
    <row r="16" spans="1:12" ht="14.9" x14ac:dyDescent="0.35">
      <c r="A16" s="55"/>
      <c r="B16" s="48"/>
      <c r="C16" s="49"/>
      <c r="D16" s="49"/>
      <c r="E16" s="49"/>
      <c r="F16" s="50"/>
      <c r="G16" s="50"/>
      <c r="H16" s="35">
        <f t="shared" si="3"/>
        <v>0</v>
      </c>
      <c r="I16" s="50"/>
      <c r="J16" s="35"/>
      <c r="K16" s="50"/>
      <c r="L16" s="35"/>
    </row>
    <row r="17" spans="1:12" ht="21.65" customHeight="1" x14ac:dyDescent="0.35">
      <c r="A17" s="57" t="s">
        <v>17</v>
      </c>
      <c r="B17" s="23">
        <f t="shared" ref="B17:J17" si="6">SUM(B10:B16)</f>
        <v>2032.3999999999999</v>
      </c>
      <c r="C17" s="34">
        <f t="shared" si="6"/>
        <v>-8.6</v>
      </c>
      <c r="D17" s="34">
        <f t="shared" si="6"/>
        <v>-2.5</v>
      </c>
      <c r="E17" s="34">
        <f t="shared" si="6"/>
        <v>0.1</v>
      </c>
      <c r="F17" s="34">
        <f t="shared" si="6"/>
        <v>1.8</v>
      </c>
      <c r="G17" s="34">
        <f t="shared" si="6"/>
        <v>2.7</v>
      </c>
      <c r="H17" s="34">
        <f t="shared" si="6"/>
        <v>-6.5</v>
      </c>
      <c r="I17" s="34">
        <f t="shared" si="6"/>
        <v>0</v>
      </c>
      <c r="J17" s="34">
        <f t="shared" si="6"/>
        <v>2025.9</v>
      </c>
      <c r="K17" s="34">
        <f t="shared" ref="K17:L17" si="7">SUM(K10:K16)</f>
        <v>1.4</v>
      </c>
      <c r="L17" s="34">
        <f t="shared" si="7"/>
        <v>2027.3</v>
      </c>
    </row>
    <row r="18" spans="1:12" ht="14.9" x14ac:dyDescent="0.35">
      <c r="A18" s="56" t="s">
        <v>18</v>
      </c>
      <c r="B18" s="52">
        <v>167.2</v>
      </c>
      <c r="C18" s="53"/>
      <c r="D18" s="53"/>
      <c r="E18" s="53"/>
      <c r="F18" s="54"/>
      <c r="G18" s="54"/>
      <c r="H18" s="53">
        <f>SUM(C18:G18)</f>
        <v>0</v>
      </c>
      <c r="I18" s="54"/>
      <c r="J18" s="35">
        <f t="shared" si="4"/>
        <v>167.2</v>
      </c>
      <c r="K18" s="54"/>
      <c r="L18" s="35">
        <f>J18+K18</f>
        <v>167.2</v>
      </c>
    </row>
    <row r="19" spans="1:12" x14ac:dyDescent="0.35">
      <c r="A19" s="29" t="s">
        <v>19</v>
      </c>
      <c r="B19" s="24">
        <v>-12.2</v>
      </c>
      <c r="C19" s="35"/>
      <c r="D19" s="35"/>
      <c r="E19" s="35"/>
      <c r="F19" s="40"/>
      <c r="G19" s="40"/>
      <c r="H19" s="53">
        <f t="shared" ref="H19:H27" si="8">SUM(C19:G19)</f>
        <v>0</v>
      </c>
      <c r="I19" s="40"/>
      <c r="J19" s="35">
        <f t="shared" si="4"/>
        <v>-12.2</v>
      </c>
      <c r="K19" s="40">
        <v>-1.4</v>
      </c>
      <c r="L19" s="35">
        <f t="shared" ref="L19:L28" si="9">J19+K19</f>
        <v>-13.6</v>
      </c>
    </row>
    <row r="20" spans="1:12" x14ac:dyDescent="0.35">
      <c r="A20" s="45" t="s">
        <v>20</v>
      </c>
      <c r="B20" s="24"/>
      <c r="C20" s="35"/>
      <c r="D20" s="35"/>
      <c r="E20" s="35"/>
      <c r="F20" s="40"/>
      <c r="G20" s="40"/>
      <c r="H20" s="53"/>
      <c r="I20" s="40"/>
      <c r="J20" s="35"/>
      <c r="K20" s="40"/>
      <c r="L20" s="35"/>
    </row>
    <row r="21" spans="1:12" x14ac:dyDescent="0.35">
      <c r="A21" s="46" t="s">
        <v>42</v>
      </c>
      <c r="B21" s="24">
        <v>5</v>
      </c>
      <c r="C21" s="35"/>
      <c r="D21" s="35"/>
      <c r="E21" s="35"/>
      <c r="F21" s="40"/>
      <c r="G21" s="40"/>
      <c r="H21" s="53">
        <f t="shared" si="8"/>
        <v>0</v>
      </c>
      <c r="I21" s="40"/>
      <c r="J21" s="35">
        <f t="shared" si="4"/>
        <v>5</v>
      </c>
      <c r="K21" s="40"/>
      <c r="L21" s="35">
        <f t="shared" si="9"/>
        <v>5</v>
      </c>
    </row>
    <row r="22" spans="1:12" ht="14.9" x14ac:dyDescent="0.35">
      <c r="A22" s="46" t="s">
        <v>15</v>
      </c>
      <c r="B22" s="24">
        <v>1.1000000000000001</v>
      </c>
      <c r="C22" s="35"/>
      <c r="D22" s="35"/>
      <c r="E22" s="35"/>
      <c r="F22" s="40"/>
      <c r="G22" s="40"/>
      <c r="H22" s="53">
        <f t="shared" si="8"/>
        <v>0</v>
      </c>
      <c r="I22" s="40"/>
      <c r="J22" s="35">
        <f t="shared" si="4"/>
        <v>1.1000000000000001</v>
      </c>
      <c r="K22" s="40"/>
      <c r="L22" s="35">
        <f t="shared" si="9"/>
        <v>1.1000000000000001</v>
      </c>
    </row>
    <row r="23" spans="1:12" ht="14.9" x14ac:dyDescent="0.35">
      <c r="A23" s="46" t="s">
        <v>16</v>
      </c>
      <c r="B23" s="24">
        <v>530.5</v>
      </c>
      <c r="C23" s="35"/>
      <c r="D23" s="35">
        <v>-14</v>
      </c>
      <c r="E23" s="35">
        <v>-8.5</v>
      </c>
      <c r="F23" s="40"/>
      <c r="G23" s="40"/>
      <c r="H23" s="53">
        <f t="shared" si="8"/>
        <v>-22.5</v>
      </c>
      <c r="I23" s="40"/>
      <c r="J23" s="35">
        <f t="shared" si="4"/>
        <v>508</v>
      </c>
      <c r="K23" s="40"/>
      <c r="L23" s="35">
        <f t="shared" si="9"/>
        <v>508</v>
      </c>
    </row>
    <row r="24" spans="1:12" ht="15" x14ac:dyDescent="0.25">
      <c r="A24" s="45" t="s">
        <v>21</v>
      </c>
      <c r="B24" s="24">
        <v>84.6</v>
      </c>
      <c r="C24" s="35"/>
      <c r="D24" s="35"/>
      <c r="E24" s="35"/>
      <c r="F24" s="40"/>
      <c r="G24" s="40">
        <v>-5.9</v>
      </c>
      <c r="H24" s="53">
        <f t="shared" si="8"/>
        <v>-5.9</v>
      </c>
      <c r="I24" s="40"/>
      <c r="J24" s="35">
        <f t="shared" si="4"/>
        <v>78.699999999999989</v>
      </c>
      <c r="K24" s="40"/>
      <c r="L24" s="35">
        <f t="shared" si="9"/>
        <v>78.699999999999989</v>
      </c>
    </row>
    <row r="25" spans="1:12" ht="15" x14ac:dyDescent="0.25">
      <c r="A25" s="45" t="s">
        <v>22</v>
      </c>
      <c r="B25" s="24"/>
      <c r="C25" s="35"/>
      <c r="D25" s="35"/>
      <c r="E25" s="35"/>
      <c r="F25" s="40"/>
      <c r="G25" s="40"/>
      <c r="H25" s="53"/>
      <c r="I25" s="40"/>
      <c r="J25" s="35"/>
      <c r="K25" s="40"/>
      <c r="L25" s="35"/>
    </row>
    <row r="26" spans="1:12" x14ac:dyDescent="0.35">
      <c r="A26" s="46" t="s">
        <v>23</v>
      </c>
      <c r="B26" s="24">
        <v>-2</v>
      </c>
      <c r="C26" s="35"/>
      <c r="D26" s="35"/>
      <c r="E26" s="35"/>
      <c r="F26" s="40"/>
      <c r="G26" s="40"/>
      <c r="H26" s="53">
        <f t="shared" si="8"/>
        <v>0</v>
      </c>
      <c r="I26" s="40"/>
      <c r="J26" s="35">
        <f t="shared" si="4"/>
        <v>-2</v>
      </c>
      <c r="K26" s="40"/>
      <c r="L26" s="35">
        <f t="shared" si="9"/>
        <v>-2</v>
      </c>
    </row>
    <row r="27" spans="1:12" ht="14.65" x14ac:dyDescent="0.35">
      <c r="A27" s="46" t="s">
        <v>15</v>
      </c>
      <c r="B27" s="24">
        <v>-5.2</v>
      </c>
      <c r="C27" s="35"/>
      <c r="D27" s="35"/>
      <c r="E27" s="35"/>
      <c r="F27" s="40"/>
      <c r="G27" s="40"/>
      <c r="H27" s="53">
        <f t="shared" si="8"/>
        <v>0</v>
      </c>
      <c r="I27" s="40"/>
      <c r="J27" s="35">
        <f t="shared" si="4"/>
        <v>-5.2</v>
      </c>
      <c r="K27" s="40"/>
      <c r="L27" s="35">
        <f t="shared" si="9"/>
        <v>-5.2</v>
      </c>
    </row>
    <row r="28" spans="1:12" ht="14.65" x14ac:dyDescent="0.35">
      <c r="A28" s="58" t="s">
        <v>45</v>
      </c>
      <c r="B28" s="48"/>
      <c r="C28" s="49"/>
      <c r="D28" s="49"/>
      <c r="E28" s="49"/>
      <c r="F28" s="50"/>
      <c r="G28" s="68">
        <v>52.3</v>
      </c>
      <c r="H28" s="53">
        <v>52.3</v>
      </c>
      <c r="I28" s="50"/>
      <c r="J28" s="35">
        <f t="shared" si="4"/>
        <v>52.3</v>
      </c>
      <c r="K28" s="50"/>
      <c r="L28" s="35">
        <f t="shared" si="9"/>
        <v>52.3</v>
      </c>
    </row>
    <row r="29" spans="1:12" ht="14.65" x14ac:dyDescent="0.35">
      <c r="A29" s="59" t="s">
        <v>27</v>
      </c>
      <c r="B29" s="23">
        <f>+B17+B18+B19+B21+B22+B23+B24+B26+B27+B28</f>
        <v>2801.4</v>
      </c>
      <c r="C29" s="23">
        <f t="shared" ref="C29:J29" si="10">+C17+C18+C19+C21+C22+C23+C24+C26+C27+C28</f>
        <v>-8.6</v>
      </c>
      <c r="D29" s="23">
        <f t="shared" si="10"/>
        <v>-16.5</v>
      </c>
      <c r="E29" s="23">
        <f t="shared" si="10"/>
        <v>-8.4</v>
      </c>
      <c r="F29" s="23">
        <f t="shared" si="10"/>
        <v>1.8</v>
      </c>
      <c r="G29" s="23">
        <f t="shared" si="10"/>
        <v>49.099999999999994</v>
      </c>
      <c r="H29" s="23">
        <f>SUM(C29:G29)</f>
        <v>17.399999999999995</v>
      </c>
      <c r="I29" s="23">
        <f t="shared" si="10"/>
        <v>0</v>
      </c>
      <c r="J29" s="23">
        <f t="shared" si="10"/>
        <v>2818.8</v>
      </c>
      <c r="K29" s="23">
        <f t="shared" ref="K29" si="11">+K17+K18+K19+K21+K22+K23+K24+K26+K27+K28</f>
        <v>0</v>
      </c>
      <c r="L29" s="23">
        <f>+L17+L18+L19+L21+L22+L23+L24+L26+L27+L28</f>
        <v>2818.8</v>
      </c>
    </row>
    <row r="30" spans="1:12" ht="15" x14ac:dyDescent="0.3">
      <c r="A30" s="60" t="s">
        <v>25</v>
      </c>
      <c r="B30" s="22">
        <v>15.2</v>
      </c>
      <c r="C30" s="33"/>
      <c r="D30" s="33"/>
      <c r="E30" s="33"/>
      <c r="F30" s="61"/>
      <c r="G30" s="61">
        <v>1.9</v>
      </c>
      <c r="H30" s="33">
        <f>G30</f>
        <v>1.9</v>
      </c>
      <c r="I30" s="61"/>
      <c r="J30" s="35">
        <f>B30+H30</f>
        <v>17.099999999999998</v>
      </c>
      <c r="K30" s="61"/>
      <c r="L30" s="35">
        <f>J30+K30</f>
        <v>17.099999999999998</v>
      </c>
    </row>
    <row r="31" spans="1:12" ht="15" x14ac:dyDescent="0.3">
      <c r="A31" s="59" t="s">
        <v>26</v>
      </c>
      <c r="B31" s="23">
        <f t="shared" ref="B31:F31" si="12">+B7+B29+B30</f>
        <v>-104.8</v>
      </c>
      <c r="C31" s="34">
        <f t="shared" si="12"/>
        <v>-8.6</v>
      </c>
      <c r="D31" s="34">
        <f t="shared" si="12"/>
        <v>-16.5</v>
      </c>
      <c r="E31" s="34">
        <f t="shared" si="12"/>
        <v>-8.4</v>
      </c>
      <c r="F31" s="34">
        <f t="shared" si="12"/>
        <v>1.8</v>
      </c>
      <c r="G31" s="34">
        <f>G7+G29+G30</f>
        <v>38.299999999999997</v>
      </c>
      <c r="H31" s="34">
        <f>SUM(C31:G31)</f>
        <v>6.5999999999999979</v>
      </c>
      <c r="I31" s="34">
        <f>+I7+I29+I30</f>
        <v>0</v>
      </c>
      <c r="J31" s="34">
        <f>+J7+J29+J30</f>
        <v>-98.200000000000188</v>
      </c>
      <c r="K31" s="34">
        <f>+K7+K29+K30</f>
        <v>-7</v>
      </c>
      <c r="L31" s="34">
        <f>+L7+L29+L30</f>
        <v>-105.20000000000019</v>
      </c>
    </row>
    <row r="32" spans="1:12" ht="9.65" customHeight="1" x14ac:dyDescent="0.3">
      <c r="A32" s="62"/>
      <c r="B32" s="62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35">
      <c r="A33" s="29" t="s">
        <v>29</v>
      </c>
      <c r="B33" s="24">
        <v>35.200000000000003</v>
      </c>
      <c r="C33" s="35"/>
      <c r="D33" s="35"/>
      <c r="E33" s="35"/>
      <c r="F33" s="40"/>
      <c r="G33" s="40"/>
      <c r="H33" s="35"/>
      <c r="I33" s="40"/>
      <c r="J33" s="35"/>
      <c r="K33" s="40"/>
      <c r="L33" s="35">
        <v>34.700000000000003</v>
      </c>
    </row>
    <row r="34" spans="1:12" x14ac:dyDescent="0.35">
      <c r="A34" s="29" t="s">
        <v>30</v>
      </c>
      <c r="B34" s="24">
        <v>0</v>
      </c>
      <c r="C34" s="35"/>
      <c r="D34" s="35"/>
      <c r="E34" s="35"/>
      <c r="F34" s="40"/>
      <c r="G34" s="40"/>
      <c r="H34" s="35"/>
      <c r="I34" s="40"/>
      <c r="J34" s="35"/>
      <c r="K34" s="40"/>
      <c r="L34" s="35">
        <v>0</v>
      </c>
    </row>
    <row r="35" spans="1:12" x14ac:dyDescent="0.35">
      <c r="A35" s="29" t="s">
        <v>31</v>
      </c>
      <c r="B35" s="24">
        <v>-30</v>
      </c>
      <c r="C35" s="35"/>
      <c r="D35" s="35"/>
      <c r="E35" s="35"/>
      <c r="F35" s="40"/>
      <c r="G35" s="40"/>
      <c r="H35" s="35"/>
      <c r="I35" s="40"/>
      <c r="J35" s="35"/>
      <c r="K35" s="40"/>
      <c r="L35" s="35">
        <v>-30</v>
      </c>
    </row>
    <row r="36" spans="1:12" x14ac:dyDescent="0.35">
      <c r="A36" s="29" t="s">
        <v>32</v>
      </c>
      <c r="B36" s="24">
        <v>-12.8</v>
      </c>
      <c r="C36" s="35"/>
      <c r="D36" s="35"/>
      <c r="E36" s="35"/>
      <c r="F36" s="40"/>
      <c r="G36" s="40"/>
      <c r="H36" s="35"/>
      <c r="I36" s="40"/>
      <c r="J36" s="35"/>
      <c r="K36" s="40"/>
      <c r="L36" s="35">
        <v>-6.2</v>
      </c>
    </row>
    <row r="37" spans="1:12" x14ac:dyDescent="0.35">
      <c r="A37" s="27" t="s">
        <v>55</v>
      </c>
      <c r="B37" s="48">
        <v>71</v>
      </c>
      <c r="C37" s="49"/>
      <c r="D37" s="49"/>
      <c r="E37" s="49"/>
      <c r="F37" s="50"/>
      <c r="G37" s="50"/>
      <c r="H37" s="35"/>
      <c r="I37" s="50"/>
      <c r="J37" s="35"/>
      <c r="K37" s="50"/>
      <c r="L37" s="70">
        <v>108.8</v>
      </c>
    </row>
    <row r="38" spans="1:12" x14ac:dyDescent="0.35">
      <c r="A38" s="63" t="s">
        <v>40</v>
      </c>
      <c r="B38" s="48">
        <v>30</v>
      </c>
      <c r="C38" s="49"/>
      <c r="D38" s="49"/>
      <c r="E38" s="49"/>
      <c r="F38" s="50"/>
      <c r="G38" s="50"/>
      <c r="H38" s="35"/>
      <c r="I38" s="50"/>
      <c r="J38" s="35"/>
      <c r="K38" s="50"/>
      <c r="L38" s="70">
        <v>30</v>
      </c>
    </row>
    <row r="39" spans="1:12" x14ac:dyDescent="0.35">
      <c r="A39" s="63" t="s">
        <v>53</v>
      </c>
      <c r="B39" s="48">
        <v>0.7</v>
      </c>
      <c r="C39" s="49"/>
      <c r="D39" s="49"/>
      <c r="E39" s="49"/>
      <c r="F39" s="50"/>
      <c r="G39" s="50"/>
      <c r="H39" s="35"/>
      <c r="I39" s="50"/>
      <c r="J39" s="35"/>
      <c r="K39" s="50"/>
      <c r="L39" s="35">
        <v>0</v>
      </c>
    </row>
    <row r="40" spans="1:12" x14ac:dyDescent="0.35">
      <c r="A40" s="63" t="s">
        <v>51</v>
      </c>
      <c r="B40" s="48">
        <v>3.2</v>
      </c>
      <c r="C40" s="49"/>
      <c r="D40" s="49"/>
      <c r="E40" s="49"/>
      <c r="F40" s="50"/>
      <c r="G40" s="50"/>
      <c r="H40" s="35"/>
      <c r="I40" s="50"/>
      <c r="J40" s="35"/>
      <c r="K40" s="50"/>
      <c r="L40" s="35">
        <v>3.2</v>
      </c>
    </row>
    <row r="41" spans="1:12" x14ac:dyDescent="0.35">
      <c r="A41" s="63" t="s">
        <v>52</v>
      </c>
      <c r="B41" s="48">
        <v>3</v>
      </c>
      <c r="C41" s="49"/>
      <c r="D41" s="49"/>
      <c r="E41" s="49"/>
      <c r="F41" s="50"/>
      <c r="G41" s="50"/>
      <c r="H41" s="35"/>
      <c r="I41" s="50"/>
      <c r="J41" s="35"/>
      <c r="K41" s="50"/>
      <c r="L41" s="35">
        <v>3</v>
      </c>
    </row>
    <row r="42" spans="1:12" ht="26.5" customHeight="1" thickBot="1" x14ac:dyDescent="0.4">
      <c r="A42" s="64" t="s">
        <v>41</v>
      </c>
      <c r="B42" s="65">
        <f>SUM(B31:B41)</f>
        <v>-4.499999999999992</v>
      </c>
      <c r="C42" s="66">
        <f t="shared" ref="C42:E42" si="13">SUM(C31:C41)</f>
        <v>-8.6</v>
      </c>
      <c r="D42" s="66">
        <f t="shared" si="13"/>
        <v>-16.5</v>
      </c>
      <c r="E42" s="66">
        <f t="shared" si="13"/>
        <v>-8.4</v>
      </c>
      <c r="F42" s="66">
        <f t="shared" ref="F42" si="14">SUM(F31:F41)</f>
        <v>1.8</v>
      </c>
      <c r="G42" s="66">
        <f t="shared" ref="G42" si="15">SUM(G31:G41)</f>
        <v>38.299999999999997</v>
      </c>
      <c r="H42" s="66">
        <f t="shared" ref="H42" si="16">SUM(H31:H41)</f>
        <v>6.5999999999999979</v>
      </c>
      <c r="I42" s="66">
        <f t="shared" ref="I42:K42" si="17">SUM(I31:I41)</f>
        <v>0</v>
      </c>
      <c r="J42" s="66">
        <f t="shared" ref="J42:L42" si="18">SUM(J31:J41)</f>
        <v>-98.200000000000188</v>
      </c>
      <c r="K42" s="66">
        <f t="shared" si="17"/>
        <v>-7</v>
      </c>
      <c r="L42" s="66">
        <f t="shared" si="18"/>
        <v>38.299999999999812</v>
      </c>
    </row>
    <row r="43" spans="1:12" x14ac:dyDescent="0.35">
      <c r="A43" s="74" t="s">
        <v>49</v>
      </c>
    </row>
  </sheetData>
  <pageMargins left="0.62992125984251968" right="0.27559055118110237" top="0.74803149606299213" bottom="0.35433070866141736" header="0.31496062992125984" footer="0.31496062992125984"/>
  <pageSetup paperSize="9" orientation="portrait" r:id="rId1"/>
  <headerFooter>
    <oddFooter>&amp;Ldok. nr. 103695-14&amp;Csag nr. 13-16120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zoomScaleNormal="100" workbookViewId="0">
      <selection activeCell="E37" sqref="E37"/>
    </sheetView>
  </sheetViews>
  <sheetFormatPr defaultRowHeight="14.5" x14ac:dyDescent="0.35"/>
  <cols>
    <col min="1" max="1" width="40.453125" customWidth="1"/>
    <col min="2" max="5" width="12.453125" customWidth="1"/>
  </cols>
  <sheetData>
    <row r="2" spans="1:6" ht="25.5" customHeight="1" thickBot="1" x14ac:dyDescent="0.35">
      <c r="A2" s="80" t="s">
        <v>33</v>
      </c>
      <c r="B2" s="80"/>
      <c r="C2" s="80"/>
      <c r="D2" s="80"/>
      <c r="E2" s="80"/>
    </row>
    <row r="3" spans="1:6" ht="54.65" customHeight="1" thickBot="1" x14ac:dyDescent="0.45">
      <c r="A3" s="19" t="s">
        <v>0</v>
      </c>
      <c r="B3" s="20" t="s">
        <v>28</v>
      </c>
      <c r="C3" s="20" t="s">
        <v>1</v>
      </c>
      <c r="D3" s="20" t="s">
        <v>2</v>
      </c>
      <c r="E3" s="20" t="s">
        <v>3</v>
      </c>
      <c r="F3" s="1"/>
    </row>
    <row r="4" spans="1:6" x14ac:dyDescent="0.35">
      <c r="A4" s="2"/>
      <c r="B4" s="21" t="s">
        <v>4</v>
      </c>
      <c r="C4" s="21"/>
      <c r="D4" s="21"/>
      <c r="E4" s="21"/>
    </row>
    <row r="5" spans="1:6" x14ac:dyDescent="0.35">
      <c r="A5" s="3" t="s">
        <v>5</v>
      </c>
      <c r="B5" s="22"/>
      <c r="C5" s="22"/>
      <c r="D5" s="22"/>
      <c r="E5" s="22"/>
    </row>
    <row r="6" spans="1:6" ht="17.25" customHeight="1" x14ac:dyDescent="0.25">
      <c r="A6" s="67" t="s">
        <v>6</v>
      </c>
      <c r="B6" s="52">
        <f>'2015'!L5</f>
        <v>-2176.6000000000004</v>
      </c>
      <c r="C6" s="52">
        <f>B6*1.02</f>
        <v>-2220.1320000000005</v>
      </c>
      <c r="D6" s="52">
        <f t="shared" ref="D6:E6" si="0">C6*1.02</f>
        <v>-2264.5346400000008</v>
      </c>
      <c r="E6" s="52">
        <f t="shared" si="0"/>
        <v>-2309.825332800001</v>
      </c>
    </row>
    <row r="7" spans="1:6" ht="17.25" customHeight="1" x14ac:dyDescent="0.35">
      <c r="A7" s="2" t="s">
        <v>7</v>
      </c>
      <c r="B7" s="22">
        <f>'2015'!L6</f>
        <v>-764.5</v>
      </c>
      <c r="C7" s="52">
        <v>-738.8</v>
      </c>
      <c r="D7" s="52">
        <v>-742.5</v>
      </c>
      <c r="E7" s="52">
        <v>-746.4</v>
      </c>
    </row>
    <row r="8" spans="1:6" ht="17.25" customHeight="1" x14ac:dyDescent="0.35">
      <c r="A8" s="4" t="s">
        <v>8</v>
      </c>
      <c r="B8" s="23">
        <f>SUM(B6:B7)</f>
        <v>-2941.1000000000004</v>
      </c>
      <c r="C8" s="23">
        <f t="shared" ref="C8:E8" si="1">SUM(C6:C7)</f>
        <v>-2958.9320000000007</v>
      </c>
      <c r="D8" s="23">
        <f t="shared" si="1"/>
        <v>-3007.0346400000008</v>
      </c>
      <c r="E8" s="23">
        <f t="shared" si="1"/>
        <v>-3056.2253328000011</v>
      </c>
    </row>
    <row r="9" spans="1:6" ht="17.25" customHeight="1" x14ac:dyDescent="0.3">
      <c r="A9" s="5" t="s">
        <v>9</v>
      </c>
      <c r="B9" s="22"/>
      <c r="C9" s="22"/>
      <c r="D9" s="22"/>
      <c r="E9" s="22"/>
    </row>
    <row r="10" spans="1:6" ht="17.25" customHeight="1" x14ac:dyDescent="0.35">
      <c r="A10" s="5" t="s">
        <v>10</v>
      </c>
      <c r="B10" s="22"/>
      <c r="C10" s="22"/>
      <c r="D10" s="22"/>
      <c r="E10" s="22"/>
    </row>
    <row r="11" spans="1:6" ht="17.25" customHeight="1" x14ac:dyDescent="0.35">
      <c r="A11" s="6" t="s">
        <v>11</v>
      </c>
      <c r="B11" s="52">
        <f>'2015'!L10</f>
        <v>368.4</v>
      </c>
      <c r="C11" s="52">
        <f>+B11+1.1-6.1</f>
        <v>363.4</v>
      </c>
      <c r="D11" s="52">
        <f>+C11+6.1-8.8</f>
        <v>360.7</v>
      </c>
      <c r="E11" s="52">
        <f>+D11+8.8-9.6</f>
        <v>359.9</v>
      </c>
    </row>
    <row r="12" spans="1:6" ht="17.25" customHeight="1" x14ac:dyDescent="0.35">
      <c r="A12" s="11" t="s">
        <v>13</v>
      </c>
      <c r="B12" s="24">
        <f>'2015'!L11</f>
        <v>111.3</v>
      </c>
      <c r="C12" s="24">
        <f>+B12-1.2+1.1</f>
        <v>111.19999999999999</v>
      </c>
      <c r="D12" s="24">
        <f>+C12-1.1+1</f>
        <v>111.1</v>
      </c>
      <c r="E12" s="24">
        <f>+D12-1+1</f>
        <v>111.1</v>
      </c>
    </row>
    <row r="13" spans="1:6" ht="17.25" customHeight="1" x14ac:dyDescent="0.35">
      <c r="A13" s="30" t="s">
        <v>12</v>
      </c>
      <c r="B13" s="24">
        <f>'2015'!L12</f>
        <v>862.1</v>
      </c>
      <c r="C13" s="24">
        <f>+B13+2.9-7.8</f>
        <v>857.2</v>
      </c>
      <c r="D13" s="24">
        <f>+C13+7.8-14.4</f>
        <v>850.6</v>
      </c>
      <c r="E13" s="24">
        <f>+D13+14.4-19</f>
        <v>846</v>
      </c>
    </row>
    <row r="14" spans="1:6" ht="17.25" customHeight="1" x14ac:dyDescent="0.35">
      <c r="A14" s="30" t="s">
        <v>14</v>
      </c>
      <c r="B14" s="24">
        <f>'2015'!L13</f>
        <v>76.7</v>
      </c>
      <c r="C14" s="24">
        <f t="shared" ref="C14:E14" si="2">+B14</f>
        <v>76.7</v>
      </c>
      <c r="D14" s="24">
        <f>+C14-0.7+1.1</f>
        <v>77.099999999999994</v>
      </c>
      <c r="E14" s="24">
        <f t="shared" si="2"/>
        <v>77.099999999999994</v>
      </c>
    </row>
    <row r="15" spans="1:6" ht="17.25" customHeight="1" x14ac:dyDescent="0.35">
      <c r="A15" s="30" t="s">
        <v>15</v>
      </c>
      <c r="B15" s="24">
        <f>'2015'!L14</f>
        <v>601.29999999999995</v>
      </c>
      <c r="C15" s="24">
        <f>+B15+4.4-5.1</f>
        <v>600.59999999999991</v>
      </c>
      <c r="D15" s="24">
        <f>+C15+5.1-5.1</f>
        <v>600.59999999999991</v>
      </c>
      <c r="E15" s="24">
        <f t="shared" ref="E15" si="3">+D15</f>
        <v>600.59999999999991</v>
      </c>
    </row>
    <row r="16" spans="1:6" ht="17.25" customHeight="1" x14ac:dyDescent="0.35">
      <c r="A16" s="30" t="s">
        <v>16</v>
      </c>
      <c r="B16" s="24">
        <f>'2015'!L15</f>
        <v>7.5</v>
      </c>
      <c r="C16" s="24">
        <f t="shared" ref="C16:E16" si="4">+B16</f>
        <v>7.5</v>
      </c>
      <c r="D16" s="24">
        <f t="shared" si="4"/>
        <v>7.5</v>
      </c>
      <c r="E16" s="24">
        <f t="shared" si="4"/>
        <v>7.5</v>
      </c>
    </row>
    <row r="17" spans="1:5" ht="17.25" customHeight="1" thickBot="1" x14ac:dyDescent="0.4">
      <c r="A17" s="31"/>
      <c r="B17" s="22"/>
      <c r="C17" s="22"/>
      <c r="D17" s="22"/>
      <c r="E17" s="22"/>
    </row>
    <row r="18" spans="1:5" ht="17.25" customHeight="1" x14ac:dyDescent="0.25">
      <c r="A18" s="7" t="s">
        <v>17</v>
      </c>
      <c r="B18" s="25">
        <f>SUM(B11:B17)</f>
        <v>2027.3</v>
      </c>
      <c r="C18" s="25">
        <f>SUM(C11:C17)</f>
        <v>2016.6</v>
      </c>
      <c r="D18" s="25">
        <f>SUM(D11:D17)</f>
        <v>2007.6</v>
      </c>
      <c r="E18" s="25">
        <f>SUM(E11:E17)</f>
        <v>2002.1999999999998</v>
      </c>
    </row>
    <row r="19" spans="1:5" ht="17.25" customHeight="1" x14ac:dyDescent="0.25">
      <c r="A19" s="12" t="s">
        <v>18</v>
      </c>
      <c r="B19" s="24">
        <f>'2015'!L18</f>
        <v>167.2</v>
      </c>
      <c r="C19" s="24">
        <f>+B19</f>
        <v>167.2</v>
      </c>
      <c r="D19" s="24">
        <f>+C19</f>
        <v>167.2</v>
      </c>
      <c r="E19" s="24">
        <f>+D19</f>
        <v>167.2</v>
      </c>
    </row>
    <row r="20" spans="1:5" ht="17.25" customHeight="1" x14ac:dyDescent="0.35">
      <c r="A20" s="12" t="s">
        <v>19</v>
      </c>
      <c r="B20" s="24">
        <f>'2015'!L19</f>
        <v>-13.6</v>
      </c>
      <c r="C20" s="24">
        <f t="shared" ref="C20:E20" si="5">+B20</f>
        <v>-13.6</v>
      </c>
      <c r="D20" s="24">
        <f t="shared" si="5"/>
        <v>-13.6</v>
      </c>
      <c r="E20" s="24">
        <f t="shared" si="5"/>
        <v>-13.6</v>
      </c>
    </row>
    <row r="21" spans="1:5" ht="17.25" customHeight="1" x14ac:dyDescent="0.35">
      <c r="A21" s="13" t="s">
        <v>20</v>
      </c>
      <c r="B21" s="24"/>
      <c r="C21" s="24"/>
      <c r="D21" s="24"/>
      <c r="E21" s="24"/>
    </row>
    <row r="22" spans="1:5" ht="17.25" customHeight="1" x14ac:dyDescent="0.35">
      <c r="A22" s="14" t="s">
        <v>12</v>
      </c>
      <c r="B22" s="24">
        <f>'2015'!L21</f>
        <v>5</v>
      </c>
      <c r="C22" s="24">
        <f>B22</f>
        <v>5</v>
      </c>
      <c r="D22" s="24">
        <f t="shared" ref="D22:E22" si="6">C22</f>
        <v>5</v>
      </c>
      <c r="E22" s="24">
        <f t="shared" si="6"/>
        <v>5</v>
      </c>
    </row>
    <row r="23" spans="1:5" ht="17.25" customHeight="1" x14ac:dyDescent="0.35">
      <c r="A23" s="14" t="s">
        <v>15</v>
      </c>
      <c r="B23" s="24">
        <f>'2015'!L22</f>
        <v>1.1000000000000001</v>
      </c>
      <c r="C23" s="24">
        <f t="shared" ref="C23:E23" si="7">+B23</f>
        <v>1.1000000000000001</v>
      </c>
      <c r="D23" s="24">
        <f t="shared" si="7"/>
        <v>1.1000000000000001</v>
      </c>
      <c r="E23" s="24">
        <f t="shared" si="7"/>
        <v>1.1000000000000001</v>
      </c>
    </row>
    <row r="24" spans="1:5" ht="17.25" customHeight="1" x14ac:dyDescent="0.35">
      <c r="A24" s="14" t="s">
        <v>16</v>
      </c>
      <c r="B24" s="24">
        <f>'2015'!L23</f>
        <v>508</v>
      </c>
      <c r="C24" s="24">
        <f t="shared" ref="C24:E24" si="8">+B24</f>
        <v>508</v>
      </c>
      <c r="D24" s="24">
        <f t="shared" si="8"/>
        <v>508</v>
      </c>
      <c r="E24" s="24">
        <f t="shared" si="8"/>
        <v>508</v>
      </c>
    </row>
    <row r="25" spans="1:5" ht="17.25" customHeight="1" x14ac:dyDescent="0.35">
      <c r="A25" s="13" t="s">
        <v>21</v>
      </c>
      <c r="B25" s="24">
        <f>'2015'!L24</f>
        <v>78.699999999999989</v>
      </c>
      <c r="C25" s="24">
        <f t="shared" ref="C25:E25" si="9">+B25</f>
        <v>78.699999999999989</v>
      </c>
      <c r="D25" s="24">
        <f t="shared" si="9"/>
        <v>78.699999999999989</v>
      </c>
      <c r="E25" s="24">
        <f t="shared" si="9"/>
        <v>78.699999999999989</v>
      </c>
    </row>
    <row r="26" spans="1:5" ht="17.25" customHeight="1" x14ac:dyDescent="0.35">
      <c r="A26" s="13" t="s">
        <v>22</v>
      </c>
      <c r="B26" s="24"/>
      <c r="C26" s="24"/>
      <c r="D26" s="24"/>
      <c r="E26" s="24"/>
    </row>
    <row r="27" spans="1:5" ht="17.25" customHeight="1" x14ac:dyDescent="0.35">
      <c r="A27" s="14" t="s">
        <v>23</v>
      </c>
      <c r="B27" s="24">
        <f>'2015'!L26</f>
        <v>-2</v>
      </c>
      <c r="C27" s="24">
        <f t="shared" ref="C27:E27" si="10">+B27</f>
        <v>-2</v>
      </c>
      <c r="D27" s="24">
        <f t="shared" si="10"/>
        <v>-2</v>
      </c>
      <c r="E27" s="24">
        <f t="shared" si="10"/>
        <v>-2</v>
      </c>
    </row>
    <row r="28" spans="1:5" ht="17.25" customHeight="1" x14ac:dyDescent="0.35">
      <c r="A28" s="14" t="s">
        <v>15</v>
      </c>
      <c r="B28" s="24">
        <f>'2015'!L27</f>
        <v>-5.2</v>
      </c>
      <c r="C28" s="24">
        <f t="shared" ref="C28:E28" si="11">+B28</f>
        <v>-5.2</v>
      </c>
      <c r="D28" s="24">
        <f t="shared" si="11"/>
        <v>-5.2</v>
      </c>
      <c r="E28" s="24">
        <f t="shared" si="11"/>
        <v>-5.2</v>
      </c>
    </row>
    <row r="29" spans="1:5" ht="17.25" customHeight="1" thickBot="1" x14ac:dyDescent="0.4">
      <c r="A29" s="8" t="s">
        <v>24</v>
      </c>
      <c r="B29" s="24">
        <f>'2015'!L28</f>
        <v>52.3</v>
      </c>
      <c r="C29" s="24">
        <f>SUM(C18:C28)*1.02*1.02-(SUM(C18:C28))</f>
        <v>111.33431999999993</v>
      </c>
      <c r="D29" s="24">
        <f>SUM(D18:D28)*1.02*1.02*1.02-(SUM(D18:D28))</f>
        <v>168.12613440000041</v>
      </c>
      <c r="E29" s="24">
        <f>SUM(E18:E28)*1.02*1.02*1.02*1.02-(SUM(E18:E28))</f>
        <v>225.97952342400004</v>
      </c>
    </row>
    <row r="30" spans="1:5" ht="17.25" customHeight="1" x14ac:dyDescent="0.35">
      <c r="A30" s="9" t="s">
        <v>27</v>
      </c>
      <c r="B30" s="25">
        <f>+B18+B19+B20+B22+B23+B24+B25+B27+B28+B29</f>
        <v>2818.8</v>
      </c>
      <c r="C30" s="25">
        <f t="shared" ref="C30:E30" si="12">+C18+C19+C20+C22+C23+C24+C25+C27+C28+C29</f>
        <v>2867.1343199999997</v>
      </c>
      <c r="D30" s="25">
        <f t="shared" si="12"/>
        <v>2914.9261344000001</v>
      </c>
      <c r="E30" s="25">
        <f t="shared" si="12"/>
        <v>2967.3795234239997</v>
      </c>
    </row>
    <row r="31" spans="1:5" ht="17.25" customHeight="1" thickBot="1" x14ac:dyDescent="0.4">
      <c r="A31" s="15" t="s">
        <v>25</v>
      </c>
      <c r="B31" s="26">
        <f>'2015'!L30</f>
        <v>17.099999999999998</v>
      </c>
      <c r="C31" s="26">
        <v>19.899999999999999</v>
      </c>
      <c r="D31" s="26">
        <v>20</v>
      </c>
      <c r="E31" s="26">
        <v>20</v>
      </c>
    </row>
    <row r="32" spans="1:5" ht="24.25" customHeight="1" thickBot="1" x14ac:dyDescent="0.4">
      <c r="A32" s="10" t="s">
        <v>26</v>
      </c>
      <c r="B32" s="32">
        <f>+B8+B30+B31</f>
        <v>-105.20000000000019</v>
      </c>
      <c r="C32" s="32">
        <f>+C8+C30+C31</f>
        <v>-71.897680000001031</v>
      </c>
      <c r="D32" s="32">
        <f>+D8+D30+D31</f>
        <v>-72.108505600000626</v>
      </c>
      <c r="E32" s="32">
        <f>+E8+E30+E31</f>
        <v>-68.845809376001398</v>
      </c>
    </row>
    <row r="33" spans="1:5" ht="11.15" customHeight="1" x14ac:dyDescent="0.35">
      <c r="A33" s="18"/>
      <c r="B33" s="18"/>
      <c r="C33" s="18"/>
      <c r="D33" s="18"/>
      <c r="E33" s="18"/>
    </row>
    <row r="34" spans="1:5" x14ac:dyDescent="0.35">
      <c r="A34" s="27" t="s">
        <v>29</v>
      </c>
      <c r="B34" s="22">
        <f>'2015'!L33</f>
        <v>34.700000000000003</v>
      </c>
      <c r="C34" s="22">
        <v>36.200000000000003</v>
      </c>
      <c r="D34" s="78">
        <v>37.9</v>
      </c>
      <c r="E34" s="22">
        <v>39.4</v>
      </c>
    </row>
    <row r="35" spans="1:5" x14ac:dyDescent="0.35">
      <c r="A35" s="29" t="s">
        <v>30</v>
      </c>
      <c r="B35" s="24">
        <f>'2015'!L34</f>
        <v>0</v>
      </c>
      <c r="C35" s="24">
        <v>1.3</v>
      </c>
      <c r="D35" s="24">
        <v>2.6</v>
      </c>
      <c r="E35" s="24">
        <v>3.9</v>
      </c>
    </row>
    <row r="36" spans="1:5" x14ac:dyDescent="0.35">
      <c r="A36" s="29" t="s">
        <v>31</v>
      </c>
      <c r="B36" s="24">
        <f>'2015'!L35</f>
        <v>-30</v>
      </c>
      <c r="C36" s="24">
        <v>-30</v>
      </c>
      <c r="D36" s="24">
        <v>-30</v>
      </c>
      <c r="E36" s="24">
        <v>-30</v>
      </c>
    </row>
    <row r="37" spans="1:5" x14ac:dyDescent="0.35">
      <c r="A37" s="29" t="s">
        <v>32</v>
      </c>
      <c r="B37" s="24">
        <f>'2015'!L36</f>
        <v>-6.2</v>
      </c>
      <c r="C37" s="24">
        <v>-6.2</v>
      </c>
      <c r="D37" s="24">
        <v>-6.2</v>
      </c>
      <c r="E37" s="24">
        <v>-2</v>
      </c>
    </row>
    <row r="38" spans="1:5" x14ac:dyDescent="0.35">
      <c r="A38" s="27" t="s">
        <v>55</v>
      </c>
      <c r="B38" s="76">
        <f>'2015'!L37</f>
        <v>108.8</v>
      </c>
      <c r="C38" s="77">
        <v>45.6</v>
      </c>
      <c r="D38" s="77">
        <v>36.5</v>
      </c>
      <c r="E38" s="77">
        <v>0</v>
      </c>
    </row>
    <row r="39" spans="1:5" x14ac:dyDescent="0.35">
      <c r="A39" s="29" t="s">
        <v>40</v>
      </c>
      <c r="B39" s="76">
        <f>'2015'!L38</f>
        <v>30</v>
      </c>
      <c r="C39" s="76">
        <v>30</v>
      </c>
      <c r="D39" s="76">
        <v>30</v>
      </c>
      <c r="E39" s="76">
        <v>30</v>
      </c>
    </row>
    <row r="40" spans="1:5" x14ac:dyDescent="0.35">
      <c r="A40" s="29" t="s">
        <v>54</v>
      </c>
      <c r="B40" s="24">
        <f>'2015'!L39</f>
        <v>0</v>
      </c>
      <c r="C40" s="24">
        <v>0</v>
      </c>
      <c r="D40" s="24">
        <v>0</v>
      </c>
      <c r="E40" s="24">
        <v>0</v>
      </c>
    </row>
    <row r="41" spans="1:5" x14ac:dyDescent="0.35">
      <c r="A41" s="29" t="s">
        <v>51</v>
      </c>
      <c r="B41" s="24">
        <f>'2015'!L40</f>
        <v>3.2</v>
      </c>
      <c r="C41" s="24">
        <v>3.2</v>
      </c>
      <c r="D41" s="24">
        <v>3.2</v>
      </c>
      <c r="E41" s="24">
        <v>3.2</v>
      </c>
    </row>
    <row r="42" spans="1:5" ht="15" thickBot="1" x14ac:dyDescent="0.4">
      <c r="A42" s="27" t="s">
        <v>52</v>
      </c>
      <c r="B42" s="22">
        <f>'2015'!L41</f>
        <v>3</v>
      </c>
      <c r="C42" s="22">
        <v>3</v>
      </c>
      <c r="D42" s="22">
        <v>3</v>
      </c>
      <c r="E42" s="22">
        <v>3</v>
      </c>
    </row>
    <row r="43" spans="1:5" ht="15" thickBot="1" x14ac:dyDescent="0.4">
      <c r="A43" s="28" t="s">
        <v>41</v>
      </c>
      <c r="B43" s="32">
        <f>SUM(B32:B42)</f>
        <v>38.299999999999812</v>
      </c>
      <c r="C43" s="32">
        <f t="shared" ref="C43:E43" si="13">SUM(C32:C42)</f>
        <v>11.202319999998966</v>
      </c>
      <c r="D43" s="32">
        <f t="shared" si="13"/>
        <v>4.8914943999993712</v>
      </c>
      <c r="E43" s="32">
        <f t="shared" si="13"/>
        <v>-21.345809376001402</v>
      </c>
    </row>
    <row r="44" spans="1:5" ht="15" thickBot="1" x14ac:dyDescent="0.4">
      <c r="A44" s="75" t="s">
        <v>56</v>
      </c>
      <c r="B44" s="32">
        <f>196-B43+25</f>
        <v>182.70000000000019</v>
      </c>
      <c r="C44" s="32">
        <f>B44-C43</f>
        <v>171.49768000000122</v>
      </c>
      <c r="D44" s="32">
        <f t="shared" ref="D44:E44" si="14">C44-D43</f>
        <v>166.60618560000185</v>
      </c>
      <c r="E44" s="32">
        <f t="shared" si="14"/>
        <v>187.95199497600325</v>
      </c>
    </row>
    <row r="46" spans="1:5" x14ac:dyDescent="0.35">
      <c r="B46" s="79"/>
      <c r="C46" s="79"/>
      <c r="D46" s="79"/>
      <c r="E46" s="79"/>
    </row>
  </sheetData>
  <mergeCells count="1">
    <mergeCell ref="A2:E2"/>
  </mergeCells>
  <pageMargins left="0.70866141732283472" right="0.31496062992125984" top="0.35433070866141736" bottom="0.35433070866141736" header="0.31496062992125984" footer="0.31496062992125984"/>
  <pageSetup paperSize="9" orientation="portrait" r:id="rId1"/>
  <headerFooter>
    <oddFooter>&amp;Ldok. nr. 103695-14&amp;Csag nr. 13-16120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2014-08-26T16:00:00+00:00</MeetingStartDate>
    <EnclosureFileNumber xmlns="d08b57ff-b9b7-4581-975d-98f87b579a51">103695/14</EnclosureFileNumber>
    <AgendaId xmlns="d08b57ff-b9b7-4581-975d-98f87b579a51">2891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1647042</FusionId>
    <AgendaAccessLevelName xmlns="d08b57ff-b9b7-4581-975d-98f87b579a51">Åben</AgendaAccessLevelName>
    <UNC xmlns="d08b57ff-b9b7-4581-975d-98f87b579a51">1475054</UNC>
    <MeetingTitle xmlns="d08b57ff-b9b7-4581-975d-98f87b579a51">26-08-2014</MeetingTitle>
    <MeetingDateAndTime xmlns="d08b57ff-b9b7-4581-975d-98f87b579a51">26-08-2014 fra 18:00 - 19:30</MeetingDateAndTime>
    <MeetingEndDate xmlns="d08b57ff-b9b7-4581-975d-98f87b579a51">2014-08-26T17:30:00+00:00</MeetingEndDate>
    <PWDescription xmlns="d08b57ff-b9b7-4581-975d-98f87b579a51">1. behandling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1EDFFC-ED20-4E6D-87D2-88B4C4957AF6}"/>
</file>

<file path=customXml/itemProps2.xml><?xml version="1.0" encoding="utf-8"?>
<ds:datastoreItem xmlns:ds="http://schemas.openxmlformats.org/officeDocument/2006/customXml" ds:itemID="{EE9FF21E-74CE-4738-8BEF-58CE3C2E6AF9}"/>
</file>

<file path=customXml/itemProps3.xml><?xml version="1.0" encoding="utf-8"?>
<ds:datastoreItem xmlns:ds="http://schemas.openxmlformats.org/officeDocument/2006/customXml" ds:itemID="{E6BEB8A8-3582-4656-9303-82660423D7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2015</vt:lpstr>
      <vt:lpstr>2015-2018</vt:lpstr>
      <vt:lpstr>Ark3</vt:lpstr>
      <vt:lpstr>'2015'!Udskriftstitler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-26-08-2014 - Bilag 214.01 Hovedoversigt for budget 2015 - 2018   1 behandling</dc:title>
  <dc:creator>Flemming Karlsen</dc:creator>
  <cp:lastModifiedBy>Hanne Bruun</cp:lastModifiedBy>
  <cp:lastPrinted>2014-08-26T08:29:00Z</cp:lastPrinted>
  <dcterms:created xsi:type="dcterms:W3CDTF">2014-02-13T08:41:47Z</dcterms:created>
  <dcterms:modified xsi:type="dcterms:W3CDTF">2014-08-26T08:38:11Z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